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сш51" sheetId="1" r:id="rId1"/>
  </sheets>
  <definedNames>
    <definedName name="Z_851E8A1C_0143_4627_AF60_7A7101F95ADA_.wvu.Cols" localSheetId="0" hidden="1">сш51!$C:$C,сш51!$F:$F,сш51!$AB:$AL</definedName>
    <definedName name="Z_F307E418_8A3D_42AC_A78B_102A88DEB8C8_.wvu.Cols" localSheetId="0" hidden="1">сш51!$C:$C,сш51!$I:$J,сш51!$M:$N,сш51!$P:$T</definedName>
    <definedName name="Z_F307E418_8A3D_42AC_A78B_102A88DEB8C8_.wvu.PrintArea" localSheetId="0" hidden="1">сш51!$A$1:$AA$19</definedName>
  </definedNames>
  <calcPr calcId="125725"/>
</workbook>
</file>

<file path=xl/calcChain.xml><?xml version="1.0" encoding="utf-8"?>
<calcChain xmlns="http://schemas.openxmlformats.org/spreadsheetml/2006/main">
  <c r="AM18" i="1"/>
  <c r="H18"/>
  <c r="AN18" s="1"/>
  <c r="AL17"/>
  <c r="AL19" s="1"/>
  <c r="AK17"/>
  <c r="AK19" s="1"/>
  <c r="AJ17"/>
  <c r="AJ19" s="1"/>
  <c r="AI17"/>
  <c r="AI19" s="1"/>
  <c r="AH17"/>
  <c r="AH19" s="1"/>
  <c r="AG17"/>
  <c r="AG19" s="1"/>
  <c r="AF17"/>
  <c r="AF19" s="1"/>
  <c r="AE17"/>
  <c r="AE19" s="1"/>
  <c r="AD17"/>
  <c r="AD19" s="1"/>
  <c r="AC17"/>
  <c r="AC19" s="1"/>
  <c r="AB17"/>
  <c r="AB19" s="1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A17" s="1"/>
  <c r="G17"/>
  <c r="F17"/>
  <c r="C17"/>
  <c r="AM16"/>
  <c r="AO16" s="1"/>
  <c r="AA16"/>
  <c r="H16"/>
  <c r="AN16" s="1"/>
  <c r="AM15"/>
  <c r="AO15" s="1"/>
  <c r="AP15" s="1"/>
  <c r="AA15"/>
  <c r="H15"/>
  <c r="AN15" s="1"/>
  <c r="AM14"/>
  <c r="AO14" s="1"/>
  <c r="AA14"/>
  <c r="H14"/>
  <c r="AN14" s="1"/>
  <c r="AM13"/>
  <c r="AO13" s="1"/>
  <c r="AA13"/>
  <c r="H13"/>
  <c r="AN13" s="1"/>
  <c r="AM12"/>
  <c r="AO12" s="1"/>
  <c r="AA12"/>
  <c r="H12"/>
  <c r="AN12" s="1"/>
  <c r="AM11"/>
  <c r="AO11" s="1"/>
  <c r="AA11"/>
  <c r="H11"/>
  <c r="AN11" s="1"/>
  <c r="AM10"/>
  <c r="AO10" s="1"/>
  <c r="AA10"/>
  <c r="H10"/>
  <c r="AN10" s="1"/>
  <c r="AM9"/>
  <c r="AO9" s="1"/>
  <c r="AA9"/>
  <c r="H9"/>
  <c r="AN9" s="1"/>
  <c r="AM8"/>
  <c r="AO8" s="1"/>
  <c r="AA8"/>
  <c r="H8"/>
  <c r="AN8" s="1"/>
  <c r="AM7"/>
  <c r="AO7" s="1"/>
  <c r="AA7"/>
  <c r="H7"/>
  <c r="AN7" s="1"/>
  <c r="AM6"/>
  <c r="AN22" s="1"/>
  <c r="AA6"/>
  <c r="H6"/>
  <c r="AN21" s="1"/>
  <c r="AM5"/>
  <c r="AA5"/>
  <c r="E5"/>
  <c r="D5"/>
  <c r="B5"/>
  <c r="H5" s="1"/>
  <c r="AN5" s="1"/>
  <c r="AM4"/>
  <c r="AO4" s="1"/>
  <c r="AA4"/>
  <c r="H4"/>
  <c r="AN4" s="1"/>
  <c r="AM3"/>
  <c r="AA3"/>
  <c r="E3"/>
  <c r="E17" s="1"/>
  <c r="D3"/>
  <c r="D17" s="1"/>
  <c r="B3"/>
  <c r="B17" s="1"/>
  <c r="B20" l="1"/>
  <c r="H17"/>
  <c r="AO5"/>
  <c r="H3"/>
  <c r="AN3" s="1"/>
  <c r="AO6"/>
  <c r="AN6"/>
  <c r="AM17"/>
  <c r="AM19" s="1"/>
  <c r="AN20" l="1"/>
  <c r="AO20"/>
  <c r="H19"/>
  <c r="AN17"/>
  <c r="AN19" s="1"/>
  <c r="AO3"/>
  <c r="O25" l="1"/>
  <c r="AC22"/>
</calcChain>
</file>

<file path=xl/sharedStrings.xml><?xml version="1.0" encoding="utf-8"?>
<sst xmlns="http://schemas.openxmlformats.org/spreadsheetml/2006/main" count="46" uniqueCount="46">
  <si>
    <t xml:space="preserve">СШ № 51 </t>
  </si>
  <si>
    <t>02 2 00 00610-611</t>
  </si>
  <si>
    <t>0228011-611</t>
  </si>
  <si>
    <t>02 2 00 75640-611</t>
  </si>
  <si>
    <t>02 2 00 74090-611</t>
  </si>
  <si>
    <t>0260088130-621</t>
  </si>
  <si>
    <t>02 2 00 86040-611</t>
  </si>
  <si>
    <t>Итого МЗ</t>
  </si>
  <si>
    <t>02200S5620</t>
  </si>
  <si>
    <t>02 4 00 76490</t>
  </si>
  <si>
    <t>02400S397А</t>
  </si>
  <si>
    <t>02 2 00 88230-612</t>
  </si>
  <si>
    <t>02 2 00 88100-612</t>
  </si>
  <si>
    <t>02 2 00 88110-612</t>
  </si>
  <si>
    <t>02 2 00 86060-612</t>
  </si>
  <si>
    <t>026 00 88130 612</t>
  </si>
  <si>
    <t>02 5 0088100-612</t>
  </si>
  <si>
    <t>02200S5690-612</t>
  </si>
  <si>
    <t>02200S5630</t>
  </si>
  <si>
    <t>02 2 00 75660-612</t>
  </si>
  <si>
    <t>02275690-612</t>
  </si>
  <si>
    <t>02200S3980</t>
  </si>
  <si>
    <t>Всего ИЦ</t>
  </si>
  <si>
    <t>7000 (130)</t>
  </si>
  <si>
    <t>6000(140)</t>
  </si>
  <si>
    <t>6000(440)</t>
  </si>
  <si>
    <t>1400(140)</t>
  </si>
  <si>
    <t>1200(120)</t>
  </si>
  <si>
    <t>1000 (130)</t>
  </si>
  <si>
    <t>0000(440)</t>
  </si>
  <si>
    <t>7400(140)</t>
  </si>
  <si>
    <t>3000(180)</t>
  </si>
  <si>
    <t>4000(140)</t>
  </si>
  <si>
    <t>6000(130)</t>
  </si>
  <si>
    <t>всего внебюджет</t>
  </si>
  <si>
    <t>Всего</t>
  </si>
  <si>
    <t>Всего "2"</t>
  </si>
  <si>
    <t>290(244)</t>
  </si>
  <si>
    <t>290(852)</t>
  </si>
  <si>
    <t>290(853)</t>
  </si>
  <si>
    <t>Итого</t>
  </si>
  <si>
    <t>Остаток 213:</t>
  </si>
  <si>
    <t>Пост:</t>
  </si>
  <si>
    <t>ЗАКУПКИ</t>
  </si>
  <si>
    <t>ЗАКУПКИ 44 ФЗ</t>
  </si>
  <si>
    <t>ЗАКУПКИ 223 ФЗ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</si>
</sst>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4" fillId="0" borderId="2" xfId="0" applyFont="1" applyFill="1" applyBorder="1"/>
    <xf numFmtId="4" fontId="5" fillId="3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4" fontId="3" fillId="0" borderId="2" xfId="0" applyNumberFormat="1" applyFont="1" applyFill="1" applyBorder="1" applyAlignment="1"/>
    <xf numFmtId="4" fontId="6" fillId="0" borderId="2" xfId="0" applyNumberFormat="1" applyFont="1" applyFill="1" applyBorder="1" applyAlignment="1"/>
    <xf numFmtId="4" fontId="7" fillId="0" borderId="2" xfId="0" applyNumberFormat="1" applyFont="1" applyFill="1" applyBorder="1" applyAlignment="1"/>
    <xf numFmtId="4" fontId="8" fillId="0" borderId="2" xfId="0" applyNumberFormat="1" applyFont="1" applyFill="1" applyBorder="1" applyAlignment="1"/>
    <xf numFmtId="4" fontId="0" fillId="0" borderId="0" xfId="0" applyNumberFormat="1" applyFill="1"/>
    <xf numFmtId="0" fontId="1" fillId="0" borderId="0" xfId="0" applyFont="1" applyFill="1"/>
    <xf numFmtId="4" fontId="9" fillId="0" borderId="2" xfId="0" applyNumberFormat="1" applyFont="1" applyFill="1" applyBorder="1" applyAlignment="1"/>
    <xf numFmtId="4" fontId="1" fillId="0" borderId="0" xfId="0" applyNumberFormat="1" applyFont="1" applyFill="1"/>
    <xf numFmtId="0" fontId="1" fillId="0" borderId="2" xfId="0" applyFont="1" applyFill="1" applyBorder="1"/>
    <xf numFmtId="4" fontId="2" fillId="0" borderId="2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4" fontId="0" fillId="0" borderId="0" xfId="0" applyNumberFormat="1" applyFill="1" applyBorder="1"/>
    <xf numFmtId="0" fontId="12" fillId="0" borderId="2" xfId="0" applyFont="1" applyFill="1" applyBorder="1"/>
    <xf numFmtId="4" fontId="12" fillId="0" borderId="2" xfId="0" applyNumberFormat="1" applyFont="1" applyFill="1" applyBorder="1"/>
    <xf numFmtId="4" fontId="0" fillId="0" borderId="3" xfId="0" applyNumberFormat="1" applyFill="1" applyBorder="1"/>
    <xf numFmtId="4" fontId="0" fillId="0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25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9.140625" defaultRowHeight="15"/>
  <cols>
    <col min="1" max="1" width="9.28515625" style="3" bestFit="1" customWidth="1"/>
    <col min="2" max="2" width="11.42578125" style="3" bestFit="1" customWidth="1"/>
    <col min="3" max="3" width="7.5703125" style="3" hidden="1" customWidth="1"/>
    <col min="4" max="5" width="11.42578125" style="3" bestFit="1" customWidth="1"/>
    <col min="6" max="6" width="10.140625" style="3" hidden="1" customWidth="1"/>
    <col min="7" max="7" width="11.42578125" style="3" customWidth="1"/>
    <col min="8" max="8" width="12.28515625" style="3" customWidth="1"/>
    <col min="9" max="9" width="8.7109375" style="3" bestFit="1" customWidth="1"/>
    <col min="10" max="10" width="10.28515625" style="3" bestFit="1" customWidth="1"/>
    <col min="11" max="11" width="10.85546875" style="3" bestFit="1" customWidth="1"/>
    <col min="12" max="12" width="10.140625" style="3" bestFit="1" customWidth="1"/>
    <col min="13" max="13" width="10.85546875" style="3" bestFit="1" customWidth="1"/>
    <col min="14" max="14" width="11.42578125" style="3" customWidth="1"/>
    <col min="15" max="15" width="12.42578125" style="3" customWidth="1"/>
    <col min="16" max="16" width="11.42578125" style="3" bestFit="1" customWidth="1"/>
    <col min="17" max="17" width="9.5703125" style="3" bestFit="1" customWidth="1"/>
    <col min="18" max="18" width="10.42578125" style="3" bestFit="1" customWidth="1"/>
    <col min="19" max="19" width="8.140625" style="3" bestFit="1" customWidth="1"/>
    <col min="20" max="20" width="8.7109375" style="3" bestFit="1" customWidth="1"/>
    <col min="21" max="21" width="8.140625" style="3" bestFit="1" customWidth="1"/>
    <col min="22" max="22" width="8.7109375" style="3" customWidth="1"/>
    <col min="23" max="23" width="8.42578125" style="3" bestFit="1" customWidth="1"/>
    <col min="24" max="24" width="8.7109375" style="3" bestFit="1" customWidth="1"/>
    <col min="25" max="25" width="8.140625" style="3" bestFit="1" customWidth="1"/>
    <col min="26" max="26" width="8.7109375" style="3" bestFit="1" customWidth="1"/>
    <col min="27" max="27" width="10.5703125" style="3" bestFit="1" customWidth="1"/>
    <col min="28" max="28" width="8.5703125" style="3" hidden="1" customWidth="1"/>
    <col min="29" max="29" width="12.42578125" style="3" hidden="1" customWidth="1"/>
    <col min="30" max="32" width="8.140625" style="3" hidden="1" customWidth="1"/>
    <col min="33" max="33" width="8.85546875" style="3" hidden="1" customWidth="1"/>
    <col min="34" max="35" width="8.140625" style="3" hidden="1" customWidth="1"/>
    <col min="36" max="36" width="8.5703125" style="3" hidden="1" customWidth="1"/>
    <col min="37" max="38" width="8.140625" style="3" hidden="1" customWidth="1"/>
    <col min="39" max="39" width="16.5703125" style="3" bestFit="1" customWidth="1"/>
    <col min="40" max="40" width="12.28515625" style="3" bestFit="1" customWidth="1"/>
    <col min="41" max="41" width="12.42578125" style="3" bestFit="1" customWidth="1"/>
    <col min="42" max="42" width="10" style="3" bestFit="1" customWidth="1"/>
    <col min="43" max="16384" width="9.140625" style="3"/>
  </cols>
  <sheetData>
    <row r="1" spans="1:42">
      <c r="A1" s="1" t="s">
        <v>0</v>
      </c>
      <c r="B1" s="1"/>
      <c r="C1" s="1"/>
      <c r="D1" s="2"/>
      <c r="E1" s="2"/>
    </row>
    <row r="2" spans="1:42" s="10" customFormat="1" ht="29.2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>
        <v>220075620</v>
      </c>
      <c r="J2" s="8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>
        <v>220075630</v>
      </c>
      <c r="U2" s="7" t="s">
        <v>18</v>
      </c>
      <c r="V2" s="7" t="s">
        <v>19</v>
      </c>
      <c r="W2" s="7" t="s">
        <v>20</v>
      </c>
      <c r="X2" s="9">
        <v>220073980</v>
      </c>
      <c r="Y2" s="7" t="s">
        <v>21</v>
      </c>
      <c r="Z2" s="7">
        <v>220088240</v>
      </c>
      <c r="AA2" s="6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5" t="s">
        <v>34</v>
      </c>
      <c r="AN2" s="5" t="s">
        <v>35</v>
      </c>
      <c r="AO2" s="5" t="s">
        <v>36</v>
      </c>
    </row>
    <row r="3" spans="1:42" s="20" customFormat="1">
      <c r="A3" s="11">
        <v>211</v>
      </c>
      <c r="B3" s="12">
        <f>1970243.94+46566.31</f>
        <v>2016810.25</v>
      </c>
      <c r="C3" s="13"/>
      <c r="D3" s="12">
        <f>11695815.8+467832.63</f>
        <v>12163648.430000002</v>
      </c>
      <c r="E3" s="12">
        <f>3281146.9+119069.18</f>
        <v>3400216.08</v>
      </c>
      <c r="F3" s="14"/>
      <c r="G3" s="13"/>
      <c r="H3" s="15">
        <f t="shared" ref="H3:H17" si="0">SUM(B3:G3)</f>
        <v>17580674.760000002</v>
      </c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5">
        <f>SUM(I3:Z3)</f>
        <v>0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>
        <f>SUM(AB3:AL3)</f>
        <v>0</v>
      </c>
      <c r="AN3" s="18">
        <f>H3+AA3+AM3</f>
        <v>17580674.760000002</v>
      </c>
      <c r="AO3" s="19">
        <f>AM3+H3</f>
        <v>17580674.760000002</v>
      </c>
    </row>
    <row r="4" spans="1:42" s="20" customFormat="1">
      <c r="A4" s="11">
        <v>212</v>
      </c>
      <c r="B4" s="14"/>
      <c r="C4" s="13"/>
      <c r="D4" s="14">
        <v>1560</v>
      </c>
      <c r="E4" s="14">
        <v>780</v>
      </c>
      <c r="F4" s="14"/>
      <c r="G4" s="13"/>
      <c r="H4" s="15">
        <f t="shared" si="0"/>
        <v>2340</v>
      </c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5">
        <f t="shared" ref="AA4:AA16" si="1">SUM(I4:Z4)</f>
        <v>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>
        <f t="shared" ref="AM4:AM18" si="2">SUM(AB4:AL4)</f>
        <v>0</v>
      </c>
      <c r="AN4" s="18">
        <f t="shared" ref="AN4:AN16" si="3">H4+AA4+AM4</f>
        <v>2340</v>
      </c>
      <c r="AO4" s="19">
        <f t="shared" ref="AO4:AO16" si="4">AM4+H4</f>
        <v>2340</v>
      </c>
    </row>
    <row r="5" spans="1:42" s="20" customFormat="1">
      <c r="A5" s="11">
        <v>213</v>
      </c>
      <c r="B5" s="12">
        <f>595014.09+14063</f>
        <v>609077.09</v>
      </c>
      <c r="C5" s="13"/>
      <c r="D5" s="12">
        <f>3532136.37+141285.45</f>
        <v>3673421.8200000003</v>
      </c>
      <c r="E5" s="12">
        <f>990906.36+35958.89</f>
        <v>1026865.25</v>
      </c>
      <c r="F5" s="14"/>
      <c r="G5" s="13"/>
      <c r="H5" s="15">
        <f t="shared" si="0"/>
        <v>5309364.16</v>
      </c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5">
        <f t="shared" si="1"/>
        <v>0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>
        <f t="shared" si="2"/>
        <v>0</v>
      </c>
      <c r="AN5" s="18">
        <f t="shared" si="3"/>
        <v>5309364.16</v>
      </c>
      <c r="AO5" s="19">
        <f t="shared" si="4"/>
        <v>5309364.16</v>
      </c>
    </row>
    <row r="6" spans="1:42" s="20" customFormat="1">
      <c r="A6" s="11">
        <v>221</v>
      </c>
      <c r="B6" s="14">
        <v>20000</v>
      </c>
      <c r="C6" s="13"/>
      <c r="D6" s="14">
        <v>14000</v>
      </c>
      <c r="E6" s="14"/>
      <c r="F6" s="14"/>
      <c r="G6" s="13"/>
      <c r="H6" s="15">
        <f t="shared" si="0"/>
        <v>34000</v>
      </c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>
        <f t="shared" si="1"/>
        <v>0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f t="shared" si="2"/>
        <v>0</v>
      </c>
      <c r="AN6" s="18">
        <f t="shared" si="3"/>
        <v>34000</v>
      </c>
      <c r="AO6" s="19">
        <f t="shared" si="4"/>
        <v>34000</v>
      </c>
    </row>
    <row r="7" spans="1:42" s="20" customFormat="1">
      <c r="A7" s="11">
        <v>222</v>
      </c>
      <c r="B7" s="14"/>
      <c r="C7" s="13"/>
      <c r="D7" s="14">
        <v>20000</v>
      </c>
      <c r="E7" s="14"/>
      <c r="F7" s="14"/>
      <c r="G7" s="13"/>
      <c r="H7" s="15">
        <f t="shared" si="0"/>
        <v>20000</v>
      </c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>
        <f t="shared" si="1"/>
        <v>0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>
        <f t="shared" si="2"/>
        <v>0</v>
      </c>
      <c r="AN7" s="18">
        <f t="shared" si="3"/>
        <v>20000</v>
      </c>
      <c r="AO7" s="19">
        <f t="shared" si="4"/>
        <v>20000</v>
      </c>
    </row>
    <row r="8" spans="1:42" s="20" customFormat="1">
      <c r="A8" s="11">
        <v>223</v>
      </c>
      <c r="B8" s="14">
        <v>1800000</v>
      </c>
      <c r="C8" s="13"/>
      <c r="D8" s="14"/>
      <c r="E8" s="14"/>
      <c r="F8" s="14"/>
      <c r="G8" s="13"/>
      <c r="H8" s="15">
        <f t="shared" si="0"/>
        <v>1800000</v>
      </c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>
        <f t="shared" si="1"/>
        <v>0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>
        <f t="shared" si="2"/>
        <v>0</v>
      </c>
      <c r="AN8" s="18">
        <f t="shared" si="3"/>
        <v>1800000</v>
      </c>
      <c r="AO8" s="19">
        <f t="shared" si="4"/>
        <v>1800000</v>
      </c>
    </row>
    <row r="9" spans="1:42" s="20" customFormat="1">
      <c r="A9" s="11">
        <v>225</v>
      </c>
      <c r="B9" s="14">
        <v>606932.97</v>
      </c>
      <c r="C9" s="13"/>
      <c r="D9" s="14">
        <v>80000</v>
      </c>
      <c r="E9" s="14">
        <v>18000</v>
      </c>
      <c r="F9" s="14"/>
      <c r="G9" s="13">
        <v>1130000</v>
      </c>
      <c r="H9" s="15">
        <f>SUM(B9:G9)</f>
        <v>1834932.97</v>
      </c>
      <c r="I9" s="15"/>
      <c r="J9" s="15"/>
      <c r="K9" s="16"/>
      <c r="L9" s="16"/>
      <c r="M9" s="16"/>
      <c r="N9" s="16"/>
      <c r="O9" s="16"/>
      <c r="P9" s="16"/>
      <c r="Q9" s="16"/>
      <c r="R9" s="21"/>
      <c r="S9" s="16"/>
      <c r="T9" s="16"/>
      <c r="U9" s="16"/>
      <c r="V9" s="16"/>
      <c r="W9" s="16"/>
      <c r="X9" s="16"/>
      <c r="Y9" s="16"/>
      <c r="Z9" s="16"/>
      <c r="AA9" s="15">
        <f t="shared" si="1"/>
        <v>0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>
        <f t="shared" si="2"/>
        <v>0</v>
      </c>
      <c r="AN9" s="18">
        <f t="shared" si="3"/>
        <v>1834932.97</v>
      </c>
      <c r="AO9" s="19">
        <f t="shared" si="4"/>
        <v>1834932.97</v>
      </c>
    </row>
    <row r="10" spans="1:42" s="20" customFormat="1">
      <c r="A10" s="11">
        <v>226</v>
      </c>
      <c r="B10" s="14">
        <v>102000</v>
      </c>
      <c r="C10" s="13"/>
      <c r="D10" s="14">
        <v>100000</v>
      </c>
      <c r="E10" s="14">
        <v>32000</v>
      </c>
      <c r="F10" s="14"/>
      <c r="G10" s="13"/>
      <c r="H10" s="15">
        <f t="shared" si="0"/>
        <v>234000</v>
      </c>
      <c r="I10" s="15"/>
      <c r="J10" s="15"/>
      <c r="K10" s="16">
        <v>127789.2</v>
      </c>
      <c r="L10" s="16"/>
      <c r="M10" s="16"/>
      <c r="N10" s="16"/>
      <c r="O10" s="16"/>
      <c r="P10" s="16">
        <v>68430</v>
      </c>
      <c r="Q10" s="16"/>
      <c r="R10" s="16"/>
      <c r="S10" s="16"/>
      <c r="T10" s="16"/>
      <c r="U10" s="16"/>
      <c r="V10" s="16">
        <v>798000</v>
      </c>
      <c r="W10" s="16"/>
      <c r="X10" s="16"/>
      <c r="Y10" s="16"/>
      <c r="Z10" s="16"/>
      <c r="AA10" s="15">
        <f t="shared" si="1"/>
        <v>994219.2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>
        <f t="shared" si="2"/>
        <v>0</v>
      </c>
      <c r="AN10" s="18">
        <f t="shared" si="3"/>
        <v>1228219.2</v>
      </c>
      <c r="AO10" s="19">
        <f t="shared" si="4"/>
        <v>234000</v>
      </c>
    </row>
    <row r="11" spans="1:42" s="20" customFormat="1">
      <c r="A11" s="11" t="s">
        <v>37</v>
      </c>
      <c r="B11" s="14">
        <v>84250</v>
      </c>
      <c r="C11" s="13"/>
      <c r="D11" s="14">
        <v>5000</v>
      </c>
      <c r="E11" s="14"/>
      <c r="F11" s="14"/>
      <c r="G11" s="13"/>
      <c r="H11" s="15">
        <f t="shared" si="0"/>
        <v>89250</v>
      </c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5">
        <f t="shared" si="1"/>
        <v>0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>
        <f t="shared" si="2"/>
        <v>0</v>
      </c>
      <c r="AN11" s="18">
        <f t="shared" si="3"/>
        <v>89250</v>
      </c>
      <c r="AO11" s="19">
        <f t="shared" si="4"/>
        <v>89250</v>
      </c>
    </row>
    <row r="12" spans="1:42" s="20" customFormat="1">
      <c r="A12" s="11" t="s">
        <v>38</v>
      </c>
      <c r="B12" s="14">
        <v>5000</v>
      </c>
      <c r="C12" s="13"/>
      <c r="D12" s="14"/>
      <c r="E12" s="14">
        <v>3000</v>
      </c>
      <c r="F12" s="14"/>
      <c r="G12" s="13"/>
      <c r="H12" s="15">
        <f t="shared" si="0"/>
        <v>8000</v>
      </c>
      <c r="I12" s="15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5">
        <f t="shared" si="1"/>
        <v>0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>
        <f t="shared" si="2"/>
        <v>0</v>
      </c>
      <c r="AN12" s="18">
        <f t="shared" si="3"/>
        <v>8000</v>
      </c>
      <c r="AO12" s="19">
        <f t="shared" si="4"/>
        <v>8000</v>
      </c>
    </row>
    <row r="13" spans="1:42" s="20" customFormat="1">
      <c r="A13" s="11" t="s">
        <v>39</v>
      </c>
      <c r="B13" s="14"/>
      <c r="C13" s="13"/>
      <c r="D13" s="14"/>
      <c r="E13" s="14"/>
      <c r="F13" s="14"/>
      <c r="G13" s="13"/>
      <c r="H13" s="15">
        <f t="shared" si="0"/>
        <v>0</v>
      </c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>
        <f t="shared" si="1"/>
        <v>0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f t="shared" si="2"/>
        <v>0</v>
      </c>
      <c r="AN13" s="18">
        <f t="shared" si="3"/>
        <v>0</v>
      </c>
      <c r="AO13" s="19">
        <f t="shared" si="4"/>
        <v>0</v>
      </c>
    </row>
    <row r="14" spans="1:42" s="20" customFormat="1">
      <c r="A14" s="11">
        <v>310</v>
      </c>
      <c r="B14" s="14">
        <v>30000</v>
      </c>
      <c r="C14" s="14"/>
      <c r="D14" s="14">
        <v>805383.22</v>
      </c>
      <c r="E14" s="14">
        <v>10000</v>
      </c>
      <c r="F14" s="14"/>
      <c r="G14" s="13"/>
      <c r="H14" s="15">
        <f t="shared" si="0"/>
        <v>845383.22</v>
      </c>
      <c r="I14" s="15"/>
      <c r="J14" s="15"/>
      <c r="K14" s="16"/>
      <c r="L14" s="16"/>
      <c r="M14" s="16"/>
      <c r="N14" s="16">
        <v>38000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5">
        <f t="shared" si="1"/>
        <v>38000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>
        <f t="shared" si="2"/>
        <v>0</v>
      </c>
      <c r="AN14" s="18">
        <f>H14+AA14+AM14</f>
        <v>883383.22</v>
      </c>
      <c r="AO14" s="19">
        <f t="shared" si="4"/>
        <v>845383.22</v>
      </c>
    </row>
    <row r="15" spans="1:42" s="20" customFormat="1">
      <c r="A15" s="11">
        <v>340</v>
      </c>
      <c r="B15" s="14">
        <v>125440</v>
      </c>
      <c r="C15" s="14"/>
      <c r="D15" s="14">
        <v>131000</v>
      </c>
      <c r="E15" s="14">
        <v>17697.52</v>
      </c>
      <c r="F15" s="14"/>
      <c r="G15" s="13"/>
      <c r="H15" s="15">
        <f t="shared" si="0"/>
        <v>274137.52</v>
      </c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">
        <f t="shared" si="1"/>
        <v>0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f>SUM(AB15:AL15)</f>
        <v>0</v>
      </c>
      <c r="AN15" s="18">
        <f t="shared" si="3"/>
        <v>274137.52</v>
      </c>
      <c r="AO15" s="19">
        <f t="shared" si="4"/>
        <v>274137.52</v>
      </c>
      <c r="AP15" s="22">
        <f>AO15-AN18</f>
        <v>274137.52</v>
      </c>
    </row>
    <row r="16" spans="1:42" s="20" customFormat="1">
      <c r="A16" s="11">
        <v>262</v>
      </c>
      <c r="B16" s="14"/>
      <c r="C16" s="14"/>
      <c r="D16" s="14"/>
      <c r="E16" s="14"/>
      <c r="F16" s="14"/>
      <c r="G16" s="13"/>
      <c r="H16" s="15">
        <f t="shared" si="0"/>
        <v>0</v>
      </c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27000</v>
      </c>
      <c r="W16" s="16"/>
      <c r="X16" s="16"/>
      <c r="Y16" s="16"/>
      <c r="Z16" s="16"/>
      <c r="AA16" s="15">
        <f t="shared" si="1"/>
        <v>27000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>
        <f t="shared" si="2"/>
        <v>0</v>
      </c>
      <c r="AN16" s="18">
        <f t="shared" si="3"/>
        <v>27000</v>
      </c>
      <c r="AO16" s="19">
        <f t="shared" si="4"/>
        <v>0</v>
      </c>
    </row>
    <row r="17" spans="1:42" s="20" customFormat="1">
      <c r="A17" s="23" t="s">
        <v>40</v>
      </c>
      <c r="B17" s="24">
        <f t="shared" ref="B17:G17" si="5">SUM(B3:B16)</f>
        <v>5399510.3099999996</v>
      </c>
      <c r="C17" s="24">
        <f t="shared" si="5"/>
        <v>0</v>
      </c>
      <c r="D17" s="24">
        <f t="shared" si="5"/>
        <v>16994013.470000003</v>
      </c>
      <c r="E17" s="24">
        <f t="shared" si="5"/>
        <v>4508558.8499999996</v>
      </c>
      <c r="F17" s="24">
        <f t="shared" si="5"/>
        <v>0</v>
      </c>
      <c r="G17" s="24">
        <f t="shared" si="5"/>
        <v>1130000</v>
      </c>
      <c r="H17" s="15">
        <f t="shared" si="0"/>
        <v>28032082.630000003</v>
      </c>
      <c r="I17" s="24">
        <f>SUM(I3:I16)</f>
        <v>0</v>
      </c>
      <c r="J17" s="24">
        <f t="shared" ref="J17:Z17" si="6">SUM(J3:J16)</f>
        <v>0</v>
      </c>
      <c r="K17" s="24">
        <f t="shared" si="6"/>
        <v>127789.2</v>
      </c>
      <c r="L17" s="24">
        <f>SUM(L3:L16)</f>
        <v>0</v>
      </c>
      <c r="M17" s="24">
        <f t="shared" si="6"/>
        <v>0</v>
      </c>
      <c r="N17" s="24">
        <f t="shared" si="6"/>
        <v>38000</v>
      </c>
      <c r="O17" s="24">
        <f t="shared" si="6"/>
        <v>0</v>
      </c>
      <c r="P17" s="24">
        <f t="shared" si="6"/>
        <v>68430</v>
      </c>
      <c r="Q17" s="24">
        <f t="shared" si="6"/>
        <v>0</v>
      </c>
      <c r="R17" s="24">
        <f t="shared" si="6"/>
        <v>0</v>
      </c>
      <c r="S17" s="24">
        <f t="shared" si="6"/>
        <v>0</v>
      </c>
      <c r="T17" s="24">
        <f t="shared" si="6"/>
        <v>0</v>
      </c>
      <c r="U17" s="24">
        <f t="shared" si="6"/>
        <v>0</v>
      </c>
      <c r="V17" s="24">
        <f t="shared" si="6"/>
        <v>825000</v>
      </c>
      <c r="W17" s="24">
        <f t="shared" si="6"/>
        <v>0</v>
      </c>
      <c r="X17" s="24">
        <f t="shared" si="6"/>
        <v>0</v>
      </c>
      <c r="Y17" s="24">
        <f t="shared" si="6"/>
        <v>0</v>
      </c>
      <c r="Z17" s="24">
        <f t="shared" si="6"/>
        <v>0</v>
      </c>
      <c r="AA17" s="15">
        <f>SUM(I17:Z17)</f>
        <v>1059219.2</v>
      </c>
      <c r="AB17" s="18">
        <f>SUM(AB3:AB16)</f>
        <v>0</v>
      </c>
      <c r="AC17" s="18">
        <f t="shared" ref="AC17:AL17" si="7">SUM(AC3:AC16)</f>
        <v>0</v>
      </c>
      <c r="AD17" s="18">
        <f t="shared" si="7"/>
        <v>0</v>
      </c>
      <c r="AE17" s="18">
        <f t="shared" si="7"/>
        <v>0</v>
      </c>
      <c r="AF17" s="18">
        <f t="shared" si="7"/>
        <v>0</v>
      </c>
      <c r="AG17" s="18">
        <f t="shared" si="7"/>
        <v>0</v>
      </c>
      <c r="AH17" s="18">
        <f t="shared" si="7"/>
        <v>0</v>
      </c>
      <c r="AI17" s="18">
        <f t="shared" si="7"/>
        <v>0</v>
      </c>
      <c r="AJ17" s="18">
        <f t="shared" si="7"/>
        <v>0</v>
      </c>
      <c r="AK17" s="18">
        <f t="shared" si="7"/>
        <v>0</v>
      </c>
      <c r="AL17" s="18">
        <f t="shared" si="7"/>
        <v>0</v>
      </c>
      <c r="AM17" s="17">
        <f>SUM(AB17:AL17)</f>
        <v>0</v>
      </c>
      <c r="AN17" s="18">
        <f>H17+AA17+AM17</f>
        <v>29091301.830000002</v>
      </c>
      <c r="AO17" s="19"/>
    </row>
    <row r="18" spans="1:42" s="20" customFormat="1" ht="26.25">
      <c r="A18" s="25" t="s">
        <v>41</v>
      </c>
      <c r="B18" s="26"/>
      <c r="C18" s="26"/>
      <c r="D18" s="26"/>
      <c r="E18" s="26"/>
      <c r="F18" s="26"/>
      <c r="G18" s="27"/>
      <c r="H18" s="26">
        <f>B18</f>
        <v>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8"/>
      <c r="AD18" s="29"/>
      <c r="AE18" s="29"/>
      <c r="AF18" s="29"/>
      <c r="AG18" s="29"/>
      <c r="AH18" s="29"/>
      <c r="AI18" s="29"/>
      <c r="AJ18" s="29"/>
      <c r="AK18" s="29"/>
      <c r="AL18" s="29"/>
      <c r="AM18" s="17">
        <f t="shared" si="2"/>
        <v>0</v>
      </c>
      <c r="AN18" s="28">
        <f>H18+AM18</f>
        <v>0</v>
      </c>
      <c r="AO18" s="30"/>
      <c r="AP18" s="31"/>
    </row>
    <row r="19" spans="1:42" s="20" customFormat="1">
      <c r="A19" s="27" t="s">
        <v>42</v>
      </c>
      <c r="B19" s="26"/>
      <c r="C19" s="26"/>
      <c r="D19" s="26"/>
      <c r="E19" s="26"/>
      <c r="F19" s="26"/>
      <c r="G19" s="26"/>
      <c r="H19" s="26">
        <f>H17-B18</f>
        <v>28032082.630000003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8">
        <f>AB17-AB18</f>
        <v>0</v>
      </c>
      <c r="AC19" s="28">
        <f t="shared" ref="AC19:AM19" si="8">AC17-AC18</f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>AN17-AN18</f>
        <v>29091301.830000002</v>
      </c>
      <c r="AO19" s="30"/>
      <c r="AP19" s="31"/>
    </row>
    <row r="20" spans="1:42">
      <c r="A20" s="30"/>
      <c r="B20" s="32">
        <f>B17-B18</f>
        <v>5399510.3099999996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 t="s">
        <v>43</v>
      </c>
      <c r="AN20" s="34">
        <f>AN6+AN7+AN8+AN9+AN10+AN11+AN14+AN15</f>
        <v>6163922.9100000001</v>
      </c>
      <c r="AO20" s="32">
        <f>AN6+AN7+AN8+AN9+AN10+AN11+AN14+AN15</f>
        <v>6163922.9100000001</v>
      </c>
    </row>
    <row r="21" spans="1:42" ht="15.75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M21" s="33" t="s">
        <v>44</v>
      </c>
      <c r="AN21" s="34">
        <f>H6+H7+H8+H9+H10+H11+H14+H15+AA6+AA7+AA8+AA9+AA10+AA11+AA14+AA15</f>
        <v>6163922.9099999992</v>
      </c>
      <c r="AO21" s="19"/>
    </row>
    <row r="22" spans="1:42" ht="15.75" thickBot="1">
      <c r="AB22" s="3">
        <v>130</v>
      </c>
      <c r="AC22" s="35">
        <f>H19+AB19+AJ19</f>
        <v>28032082.630000003</v>
      </c>
      <c r="AD22" s="36"/>
      <c r="AE22" s="32"/>
      <c r="AF22" s="32"/>
      <c r="AG22" s="32"/>
      <c r="AH22" s="32"/>
      <c r="AI22" s="32"/>
      <c r="AJ22" s="32"/>
      <c r="AK22" s="32"/>
      <c r="AM22" s="33" t="s">
        <v>45</v>
      </c>
      <c r="AN22" s="34">
        <f>AM6+AM7+AM8+AM9+AM10+AM11+AM14+AM15</f>
        <v>0</v>
      </c>
    </row>
    <row r="25" spans="1:42">
      <c r="O25" s="19">
        <f>H19+AA17</f>
        <v>29091301.830000002</v>
      </c>
    </row>
  </sheetData>
  <mergeCells count="1">
    <mergeCell ref="A1:C1"/>
  </mergeCells>
  <pageMargins left="0.31496062992125984" right="0.31496062992125984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KuharenkoMS</dc:creator>
  <cp:lastModifiedBy>KuharenkoMS</cp:lastModifiedBy>
  <dcterms:created xsi:type="dcterms:W3CDTF">2018-02-12T03:22:34Z</dcterms:created>
  <dcterms:modified xsi:type="dcterms:W3CDTF">2018-02-12T03:22:42Z</dcterms:modified>
</cp:coreProperties>
</file>